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ish\Documents\"/>
    </mc:Choice>
  </mc:AlternateContent>
  <xr:revisionPtr revIDLastSave="0" documentId="8_{F084BB64-EB4C-4AED-A581-8C5EA1F6950F}" xr6:coauthVersionLast="43" xr6:coauthVersionMax="43" xr10:uidLastSave="{00000000-0000-0000-0000-000000000000}"/>
  <bookViews>
    <workbookView xWindow="-108" yWindow="-108" windowWidth="23256" windowHeight="12576" activeTab="2" xr2:uid="{93DF7BC9-ADA1-48E4-9DBC-668E15ECF1D2}"/>
  </bookViews>
  <sheets>
    <sheet name="Sheet1" sheetId="1" r:id="rId1"/>
    <sheet name="Sheet2" sheetId="2" r:id="rId2"/>
    <sheet name="Sheet3" sheetId="3" r:id="rId3"/>
  </sheets>
  <definedNames>
    <definedName name="att_trc">Sheet2!$A$3:$AP$8</definedName>
    <definedName name="Salary_sheet">Sheet1!$A$1:$O$6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3" l="1"/>
  <c r="D14" i="3"/>
  <c r="D13" i="3"/>
  <c r="B17" i="3"/>
  <c r="B16" i="3"/>
  <c r="B15" i="3"/>
  <c r="B14" i="3"/>
  <c r="B13" i="3"/>
  <c r="B10" i="3"/>
  <c r="B9" i="3"/>
  <c r="B8" i="3"/>
  <c r="B7" i="3"/>
  <c r="B6" i="3"/>
  <c r="O3" i="1"/>
  <c r="O4" i="1"/>
  <c r="O5" i="1"/>
  <c r="O6" i="1"/>
  <c r="O2" i="1"/>
  <c r="N3" i="1"/>
  <c r="N4" i="1"/>
  <c r="N5" i="1"/>
  <c r="N6" i="1"/>
  <c r="N2" i="1"/>
  <c r="M3" i="1"/>
  <c r="M4" i="1"/>
  <c r="M5" i="1"/>
  <c r="M6" i="1"/>
  <c r="M2" i="1"/>
  <c r="N13" i="1"/>
  <c r="K13" i="1"/>
  <c r="L3" i="1"/>
  <c r="L4" i="1"/>
  <c r="L5" i="1"/>
  <c r="L6" i="1"/>
  <c r="L2" i="1"/>
  <c r="K3" i="1"/>
  <c r="K4" i="1"/>
  <c r="K5" i="1"/>
  <c r="K6" i="1"/>
  <c r="K2" i="1"/>
  <c r="J3" i="1"/>
  <c r="J4" i="1"/>
  <c r="J5" i="1"/>
  <c r="J6" i="1"/>
  <c r="J2" i="1"/>
  <c r="I9" i="1"/>
  <c r="I3" i="1"/>
  <c r="I4" i="1"/>
  <c r="I5" i="1"/>
  <c r="I6" i="1"/>
  <c r="I2" i="1"/>
  <c r="H2" i="1"/>
  <c r="H3" i="1"/>
  <c r="H4" i="1"/>
  <c r="H5" i="1"/>
  <c r="H6" i="1"/>
  <c r="G3" i="1"/>
  <c r="G4" i="1"/>
  <c r="G5" i="1"/>
  <c r="G6" i="1"/>
  <c r="G2" i="1"/>
  <c r="F3" i="1"/>
  <c r="F4" i="1"/>
  <c r="F5" i="1"/>
  <c r="F6" i="1"/>
  <c r="AO5" i="2"/>
  <c r="AO6" i="2"/>
  <c r="AO7" i="2"/>
  <c r="AO8" i="2"/>
  <c r="AN5" i="2"/>
  <c r="AN6" i="2"/>
  <c r="AN7" i="2"/>
  <c r="AN8" i="2"/>
  <c r="AN4" i="2"/>
  <c r="AL5" i="2"/>
  <c r="AM5" i="2"/>
  <c r="AL6" i="2"/>
  <c r="AM6" i="2"/>
  <c r="AL7" i="2"/>
  <c r="AM7" i="2"/>
  <c r="AL8" i="2"/>
  <c r="AM8" i="2"/>
  <c r="AM4" i="2"/>
  <c r="AL4" i="2"/>
  <c r="AK5" i="2"/>
  <c r="AK6" i="2"/>
  <c r="AK7" i="2"/>
  <c r="AK8" i="2"/>
  <c r="AK4" i="2"/>
  <c r="AJ5" i="2"/>
  <c r="AJ6" i="2"/>
  <c r="AJ7" i="2"/>
  <c r="AJ8" i="2"/>
  <c r="AJ4" i="2"/>
  <c r="AO4" i="2" s="1"/>
  <c r="F2" i="1" s="1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F2" i="2"/>
  <c r="G2" i="2"/>
  <c r="H2" i="2"/>
  <c r="I2" i="2"/>
  <c r="J2" i="2"/>
  <c r="E2" i="2"/>
  <c r="D11" i="1"/>
  <c r="D10" i="1"/>
  <c r="D9" i="1"/>
</calcChain>
</file>

<file path=xl/sharedStrings.xml><?xml version="1.0" encoding="utf-8"?>
<sst xmlns="http://schemas.openxmlformats.org/spreadsheetml/2006/main" count="224" uniqueCount="59">
  <si>
    <t>Name of Employee</t>
  </si>
  <si>
    <t>Designation</t>
  </si>
  <si>
    <t>Emp Status</t>
  </si>
  <si>
    <t>Emp ID</t>
  </si>
  <si>
    <t>Fixed Basic</t>
  </si>
  <si>
    <t>Presenty</t>
  </si>
  <si>
    <t>Over Time</t>
  </si>
  <si>
    <t>CM Basic</t>
  </si>
  <si>
    <t>HRA</t>
  </si>
  <si>
    <t>TA</t>
  </si>
  <si>
    <t>DA</t>
  </si>
  <si>
    <t>GROSS</t>
  </si>
  <si>
    <t>PF</t>
  </si>
  <si>
    <t>PT</t>
  </si>
  <si>
    <t>NET</t>
  </si>
  <si>
    <t>Ajay Thakur</t>
  </si>
  <si>
    <t>Vinod Singh</t>
  </si>
  <si>
    <t>Kiran Jadhav</t>
  </si>
  <si>
    <t>Anil Shinde</t>
  </si>
  <si>
    <t>Pradeep Jadhav</t>
  </si>
  <si>
    <t>Manager</t>
  </si>
  <si>
    <t>Supervisor</t>
  </si>
  <si>
    <t>Clerk</t>
  </si>
  <si>
    <t>Worker</t>
  </si>
  <si>
    <t>Skill</t>
  </si>
  <si>
    <t>Semiskill</t>
  </si>
  <si>
    <t>Unskill</t>
  </si>
  <si>
    <t>CTC</t>
  </si>
  <si>
    <t>BASIC</t>
  </si>
  <si>
    <t>P</t>
  </si>
  <si>
    <t>AB</t>
  </si>
  <si>
    <t>PRESENTY</t>
  </si>
  <si>
    <t>ABSENTY</t>
  </si>
  <si>
    <t>SL</t>
  </si>
  <si>
    <t>W.OFF</t>
  </si>
  <si>
    <t>PL</t>
  </si>
  <si>
    <t>P.DAYS</t>
  </si>
  <si>
    <t>O.T IN HOURS</t>
  </si>
  <si>
    <t>SKILL</t>
  </si>
  <si>
    <t>SEMISKILL</t>
  </si>
  <si>
    <t>Celling</t>
  </si>
  <si>
    <t>Actual</t>
  </si>
  <si>
    <t>EE</t>
  </si>
  <si>
    <t>ER</t>
  </si>
  <si>
    <t>Learn More Company</t>
  </si>
  <si>
    <t>EmpID</t>
  </si>
  <si>
    <t>Emp Name</t>
  </si>
  <si>
    <t>Desg</t>
  </si>
  <si>
    <t>P.Days</t>
  </si>
  <si>
    <t>PF A/c No.</t>
  </si>
  <si>
    <t>Esic A/c No</t>
  </si>
  <si>
    <t>Bank A/c No.</t>
  </si>
  <si>
    <t>IFSC no</t>
  </si>
  <si>
    <t>Address : 13/74, CGS Colony, Ghatkopar - West, Contact :0226565565</t>
  </si>
  <si>
    <t>Earnings</t>
  </si>
  <si>
    <t>Deductions</t>
  </si>
  <si>
    <t>Basic</t>
  </si>
  <si>
    <t>Amount in Words</t>
  </si>
  <si>
    <t>This is computer generated salary slip, signature is 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</si>
</sst>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Bahnschrift"/>
      <family val="2"/>
    </font>
    <font>
      <sz val="11"/>
      <color theme="1"/>
      <name val="Bahnschrift Light SemiCondensed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Fill="1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/>
    <xf numFmtId="9" fontId="0" fillId="0" borderId="0" xfId="0" applyNumberFormat="1"/>
    <xf numFmtId="9" fontId="0" fillId="0" borderId="1" xfId="0" applyNumberFormat="1" applyBorder="1"/>
    <xf numFmtId="0" fontId="4" fillId="0" borderId="1" xfId="0" applyFont="1" applyBorder="1"/>
    <xf numFmtId="0" fontId="4" fillId="0" borderId="0" xfId="0" applyFont="1" applyFill="1" applyBorder="1"/>
    <xf numFmtId="0" fontId="4" fillId="0" borderId="1" xfId="0" applyFont="1" applyFill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FCC7-AD5F-4BEB-A548-D31460756149}">
  <dimension ref="A1:P13"/>
  <sheetViews>
    <sheetView topLeftCell="F1" zoomScale="250" zoomScaleNormal="250" workbookViewId="0">
      <selection activeCell="G8" sqref="F8:G11"/>
    </sheetView>
  </sheetViews>
  <sheetFormatPr defaultRowHeight="14.4" x14ac:dyDescent="0.3"/>
  <cols>
    <col min="1" max="1" width="6.88671875" bestFit="1" customWidth="1"/>
    <col min="2" max="2" width="17.88671875" customWidth="1"/>
    <col min="3" max="3" width="11.6640625" customWidth="1"/>
    <col min="4" max="4" width="11.44140625" customWidth="1"/>
    <col min="5" max="5" width="11.109375" customWidth="1"/>
    <col min="7" max="7" width="9.33203125" bestFit="1" customWidth="1"/>
    <col min="8" max="8" width="10.5546875" bestFit="1" customWidth="1"/>
  </cols>
  <sheetData>
    <row r="1" spans="1:16" s="1" customFormat="1" ht="13.2" x14ac:dyDescent="0.25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s="2" customFormat="1" ht="13.8" x14ac:dyDescent="0.25">
      <c r="A2" s="3">
        <v>1</v>
      </c>
      <c r="B2" s="2" t="s">
        <v>15</v>
      </c>
      <c r="C2" s="2" t="s">
        <v>20</v>
      </c>
      <c r="D2" s="2" t="s">
        <v>24</v>
      </c>
      <c r="E2" s="2">
        <v>22000</v>
      </c>
      <c r="F2" s="2">
        <f>Sheet2!AO4</f>
        <v>29</v>
      </c>
      <c r="G2" s="2">
        <f>Sheet2!AP4</f>
        <v>0</v>
      </c>
      <c r="H2" s="10">
        <f>(E2/30)*F2+(E2/30/8)*G2</f>
        <v>21266.666666666668</v>
      </c>
      <c r="I2" s="2">
        <f>IF(D2="SKILL",E2*50%,IF(D2="SEMISKILL",E2*40%,E2*30%))</f>
        <v>11000</v>
      </c>
      <c r="J2" s="2">
        <f>E2*10%</f>
        <v>2200</v>
      </c>
      <c r="K2" s="10">
        <f>(E2/2)/12</f>
        <v>916.66666666666663</v>
      </c>
      <c r="L2" s="10">
        <f>SUM(H2:K2)</f>
        <v>35383.333333333336</v>
      </c>
      <c r="M2" s="2">
        <f>IF(E2&gt;15000,1800,E2*12%)</f>
        <v>1800</v>
      </c>
      <c r="N2" s="2">
        <f>IF(L2&gt;10000,200,IF(L2&gt;7500,175,0))</f>
        <v>200</v>
      </c>
      <c r="O2" s="10">
        <f>L2-(M2+N2)</f>
        <v>33383.333333333336</v>
      </c>
    </row>
    <row r="3" spans="1:16" s="2" customFormat="1" ht="13.8" x14ac:dyDescent="0.25">
      <c r="A3" s="3">
        <v>2</v>
      </c>
      <c r="B3" s="2" t="s">
        <v>16</v>
      </c>
      <c r="C3" s="2" t="s">
        <v>21</v>
      </c>
      <c r="D3" s="2" t="s">
        <v>24</v>
      </c>
      <c r="E3" s="2">
        <v>18000</v>
      </c>
      <c r="F3" s="2">
        <f>Sheet2!AO5</f>
        <v>29</v>
      </c>
      <c r="G3" s="2">
        <f>Sheet2!AP5</f>
        <v>0</v>
      </c>
      <c r="H3" s="10">
        <f t="shared" ref="H3:H6" si="0">(E3/30)*F3+(E3/30/8)*G3</f>
        <v>17400</v>
      </c>
      <c r="I3" s="2">
        <f t="shared" ref="I3:I6" si="1">IF(D3="SKILL",E3*50%,IF(D3="SEMISKILL",E3*40%,E3*30%))</f>
        <v>9000</v>
      </c>
      <c r="J3" s="2">
        <f t="shared" ref="J3:J6" si="2">E3*10%</f>
        <v>1800</v>
      </c>
      <c r="K3" s="10">
        <f t="shared" ref="K3:K6" si="3">(E3/2)/12</f>
        <v>750</v>
      </c>
      <c r="L3" s="10">
        <f t="shared" ref="L3:L6" si="4">SUM(H3:K3)</f>
        <v>28950</v>
      </c>
      <c r="M3" s="2">
        <f t="shared" ref="M3:M6" si="5">IF(E3&gt;15000,1800,E3*12%)</f>
        <v>1800</v>
      </c>
      <c r="N3" s="2">
        <f t="shared" ref="N3:N6" si="6">IF(L3&gt;10000,200,IF(L3&gt;7500,175,0))</f>
        <v>200</v>
      </c>
      <c r="O3" s="10">
        <f t="shared" ref="O3:O6" si="7">L3-(M3+N3)</f>
        <v>26950</v>
      </c>
    </row>
    <row r="4" spans="1:16" s="2" customFormat="1" ht="13.8" x14ac:dyDescent="0.25">
      <c r="A4" s="3">
        <v>3</v>
      </c>
      <c r="B4" s="2" t="s">
        <v>17</v>
      </c>
      <c r="C4" s="2" t="s">
        <v>22</v>
      </c>
      <c r="D4" s="2" t="s">
        <v>25</v>
      </c>
      <c r="E4" s="2">
        <v>16000</v>
      </c>
      <c r="F4" s="2">
        <f>Sheet2!AO6</f>
        <v>30</v>
      </c>
      <c r="G4" s="2">
        <f>Sheet2!AP6</f>
        <v>20</v>
      </c>
      <c r="H4" s="10">
        <f t="shared" si="0"/>
        <v>17333.333333333336</v>
      </c>
      <c r="I4" s="2">
        <f t="shared" si="1"/>
        <v>6400</v>
      </c>
      <c r="J4" s="2">
        <f t="shared" si="2"/>
        <v>1600</v>
      </c>
      <c r="K4" s="10">
        <f t="shared" si="3"/>
        <v>666.66666666666663</v>
      </c>
      <c r="L4" s="10">
        <f t="shared" si="4"/>
        <v>26000.000000000004</v>
      </c>
      <c r="M4" s="2">
        <f t="shared" si="5"/>
        <v>1800</v>
      </c>
      <c r="N4" s="2">
        <f t="shared" si="6"/>
        <v>200</v>
      </c>
      <c r="O4" s="10">
        <f t="shared" si="7"/>
        <v>24000.000000000004</v>
      </c>
    </row>
    <row r="5" spans="1:16" s="2" customFormat="1" ht="13.8" x14ac:dyDescent="0.25">
      <c r="A5" s="3">
        <v>4</v>
      </c>
      <c r="B5" s="2" t="s">
        <v>18</v>
      </c>
      <c r="C5" s="2" t="s">
        <v>23</v>
      </c>
      <c r="D5" s="2" t="s">
        <v>26</v>
      </c>
      <c r="E5" s="2">
        <v>12000</v>
      </c>
      <c r="F5" s="2">
        <f>Sheet2!AO7</f>
        <v>31</v>
      </c>
      <c r="G5" s="2">
        <f>Sheet2!AP7</f>
        <v>30</v>
      </c>
      <c r="H5" s="10">
        <f t="shared" si="0"/>
        <v>13900</v>
      </c>
      <c r="I5" s="2">
        <f t="shared" si="1"/>
        <v>3600</v>
      </c>
      <c r="J5" s="2">
        <f t="shared" si="2"/>
        <v>1200</v>
      </c>
      <c r="K5" s="10">
        <f t="shared" si="3"/>
        <v>500</v>
      </c>
      <c r="L5" s="10">
        <f t="shared" si="4"/>
        <v>19200</v>
      </c>
      <c r="M5" s="2">
        <f t="shared" si="5"/>
        <v>1440</v>
      </c>
      <c r="N5" s="2">
        <f t="shared" si="6"/>
        <v>200</v>
      </c>
      <c r="O5" s="10">
        <f t="shared" si="7"/>
        <v>17560</v>
      </c>
    </row>
    <row r="6" spans="1:16" s="2" customFormat="1" ht="13.8" x14ac:dyDescent="0.25">
      <c r="A6" s="3">
        <v>5</v>
      </c>
      <c r="B6" s="2" t="s">
        <v>19</v>
      </c>
      <c r="C6" s="2" t="s">
        <v>23</v>
      </c>
      <c r="D6" s="2" t="s">
        <v>26</v>
      </c>
      <c r="E6" s="2">
        <v>10000</v>
      </c>
      <c r="F6" s="2">
        <f>Sheet2!AO8</f>
        <v>31</v>
      </c>
      <c r="G6" s="2">
        <f>Sheet2!AP8</f>
        <v>10</v>
      </c>
      <c r="H6" s="10">
        <f t="shared" si="0"/>
        <v>10749.999999999998</v>
      </c>
      <c r="I6" s="2">
        <f t="shared" si="1"/>
        <v>3000</v>
      </c>
      <c r="J6" s="2">
        <f t="shared" si="2"/>
        <v>1000</v>
      </c>
      <c r="K6" s="10">
        <f t="shared" si="3"/>
        <v>416.66666666666669</v>
      </c>
      <c r="L6" s="10">
        <f t="shared" si="4"/>
        <v>15166.666666666664</v>
      </c>
      <c r="M6" s="2">
        <f t="shared" si="5"/>
        <v>1200</v>
      </c>
      <c r="N6" s="2">
        <f t="shared" si="6"/>
        <v>200</v>
      </c>
      <c r="O6" s="10">
        <f t="shared" si="7"/>
        <v>13766.666666666664</v>
      </c>
    </row>
    <row r="8" spans="1:16" x14ac:dyDescent="0.3">
      <c r="C8" s="4" t="s">
        <v>27</v>
      </c>
      <c r="D8">
        <v>550000</v>
      </c>
      <c r="F8" s="11">
        <v>0.05</v>
      </c>
      <c r="G8" s="11">
        <v>0.7</v>
      </c>
    </row>
    <row r="9" spans="1:16" x14ac:dyDescent="0.3">
      <c r="C9" s="4" t="s">
        <v>11</v>
      </c>
      <c r="D9">
        <f>D8*90%</f>
        <v>495000</v>
      </c>
      <c r="F9" s="6" t="s">
        <v>38</v>
      </c>
      <c r="G9" s="12">
        <v>0.5</v>
      </c>
      <c r="I9">
        <f>J9/12</f>
        <v>800</v>
      </c>
      <c r="J9">
        <v>9600</v>
      </c>
      <c r="L9" t="s">
        <v>40</v>
      </c>
      <c r="M9" t="s">
        <v>41</v>
      </c>
      <c r="O9">
        <v>10000</v>
      </c>
      <c r="P9">
        <v>200</v>
      </c>
    </row>
    <row r="10" spans="1:16" x14ac:dyDescent="0.3">
      <c r="C10" s="4" t="s">
        <v>28</v>
      </c>
      <c r="D10">
        <f>D9*60%</f>
        <v>297000</v>
      </c>
      <c r="F10" s="6" t="s">
        <v>39</v>
      </c>
      <c r="G10" s="12">
        <v>0.4</v>
      </c>
      <c r="K10" t="s">
        <v>42</v>
      </c>
      <c r="L10">
        <v>1800</v>
      </c>
      <c r="M10" s="11">
        <v>0.12</v>
      </c>
      <c r="O10">
        <v>7500</v>
      </c>
      <c r="P10">
        <v>175</v>
      </c>
    </row>
    <row r="11" spans="1:16" x14ac:dyDescent="0.3">
      <c r="D11">
        <f>D10/12</f>
        <v>24750</v>
      </c>
      <c r="F11" s="6"/>
      <c r="G11" s="12">
        <v>0.3</v>
      </c>
      <c r="K11" t="s">
        <v>43</v>
      </c>
      <c r="L11">
        <v>1800</v>
      </c>
      <c r="M11" s="11">
        <v>0.12</v>
      </c>
      <c r="P11">
        <v>0</v>
      </c>
    </row>
    <row r="13" spans="1:16" x14ac:dyDescent="0.3">
      <c r="K13">
        <f>15000*12%</f>
        <v>1800</v>
      </c>
      <c r="M13">
        <v>7800</v>
      </c>
      <c r="N13">
        <f>M13*M11</f>
        <v>936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620E-BC79-4290-B6F9-03B60CD1DE50}">
  <dimension ref="A2:AP8"/>
  <sheetViews>
    <sheetView zoomScale="220" zoomScaleNormal="220" workbookViewId="0">
      <selection activeCell="A3" sqref="A3:AP8"/>
    </sheetView>
  </sheetViews>
  <sheetFormatPr defaultRowHeight="14.4" x14ac:dyDescent="0.3"/>
  <cols>
    <col min="1" max="1" width="6.88671875" bestFit="1" customWidth="1"/>
    <col min="2" max="2" width="16.5546875" bestFit="1" customWidth="1"/>
    <col min="3" max="3" width="10.77734375" bestFit="1" customWidth="1"/>
    <col min="4" max="4" width="10.5546875" bestFit="1" customWidth="1"/>
    <col min="5" max="35" width="3" bestFit="1" customWidth="1"/>
    <col min="36" max="36" width="9.33203125" bestFit="1" customWidth="1"/>
    <col min="37" max="37" width="8.44140625" bestFit="1" customWidth="1"/>
    <col min="38" max="38" width="2.77734375" bestFit="1" customWidth="1"/>
    <col min="39" max="39" width="2.88671875" bestFit="1" customWidth="1"/>
    <col min="40" max="40" width="6.44140625" bestFit="1" customWidth="1"/>
    <col min="41" max="41" width="6.77734375" bestFit="1" customWidth="1"/>
    <col min="42" max="42" width="12.5546875" bestFit="1" customWidth="1"/>
  </cols>
  <sheetData>
    <row r="2" spans="1:42" ht="27" customHeight="1" x14ac:dyDescent="0.3">
      <c r="A2" s="6"/>
      <c r="B2" s="6"/>
      <c r="C2" s="6"/>
      <c r="D2" s="6"/>
      <c r="E2" s="7" t="str">
        <f>TEXT(E3,"DDD")</f>
        <v>Thu</v>
      </c>
      <c r="F2" s="7" t="str">
        <f t="shared" ref="F2:K2" si="0">TEXT(F3,"DDD")</f>
        <v>Fri</v>
      </c>
      <c r="G2" s="7" t="str">
        <f t="shared" si="0"/>
        <v>Sat</v>
      </c>
      <c r="H2" s="7" t="str">
        <f t="shared" si="0"/>
        <v>Sun</v>
      </c>
      <c r="I2" s="7" t="str">
        <f t="shared" si="0"/>
        <v>Mon</v>
      </c>
      <c r="J2" s="7" t="str">
        <f t="shared" si="0"/>
        <v>Tue</v>
      </c>
      <c r="K2" s="7" t="str">
        <f t="shared" si="0"/>
        <v>Wed</v>
      </c>
      <c r="L2" s="7" t="str">
        <f t="shared" ref="L2" si="1">TEXT(L3,"DDD")</f>
        <v>Thu</v>
      </c>
      <c r="M2" s="7" t="str">
        <f t="shared" ref="M2" si="2">TEXT(M3,"DDD")</f>
        <v>Fri</v>
      </c>
      <c r="N2" s="7" t="str">
        <f t="shared" ref="N2" si="3">TEXT(N3,"DDD")</f>
        <v>Sat</v>
      </c>
      <c r="O2" s="7" t="str">
        <f t="shared" ref="O2" si="4">TEXT(O3,"DDD")</f>
        <v>Sun</v>
      </c>
      <c r="P2" s="7" t="str">
        <f t="shared" ref="P2:Q2" si="5">TEXT(P3,"DDD")</f>
        <v>Mon</v>
      </c>
      <c r="Q2" s="7" t="str">
        <f t="shared" si="5"/>
        <v>Tue</v>
      </c>
      <c r="R2" s="7" t="str">
        <f t="shared" ref="R2" si="6">TEXT(R3,"DDD")</f>
        <v>Wed</v>
      </c>
      <c r="S2" s="7" t="str">
        <f t="shared" ref="S2" si="7">TEXT(S3,"DDD")</f>
        <v>Thu</v>
      </c>
      <c r="T2" s="7" t="str">
        <f t="shared" ref="T2" si="8">TEXT(T3,"DDD")</f>
        <v>Fri</v>
      </c>
      <c r="U2" s="7" t="str">
        <f t="shared" ref="U2" si="9">TEXT(U3,"DDD")</f>
        <v>Sat</v>
      </c>
      <c r="V2" s="7" t="str">
        <f t="shared" ref="V2:W2" si="10">TEXT(V3,"DDD")</f>
        <v>Sun</v>
      </c>
      <c r="W2" s="7" t="str">
        <f t="shared" si="10"/>
        <v>Mon</v>
      </c>
      <c r="X2" s="7" t="str">
        <f t="shared" ref="X2" si="11">TEXT(X3,"DDD")</f>
        <v>Tue</v>
      </c>
      <c r="Y2" s="7" t="str">
        <f t="shared" ref="Y2" si="12">TEXT(Y3,"DDD")</f>
        <v>Wed</v>
      </c>
      <c r="Z2" s="7" t="str">
        <f t="shared" ref="Z2" si="13">TEXT(Z3,"DDD")</f>
        <v>Thu</v>
      </c>
      <c r="AA2" s="7" t="str">
        <f t="shared" ref="AA2" si="14">TEXT(AA3,"DDD")</f>
        <v>Fri</v>
      </c>
      <c r="AB2" s="7" t="str">
        <f t="shared" ref="AB2:AC2" si="15">TEXT(AB3,"DDD")</f>
        <v>Sat</v>
      </c>
      <c r="AC2" s="7" t="str">
        <f t="shared" si="15"/>
        <v>Sun</v>
      </c>
      <c r="AD2" s="7" t="str">
        <f t="shared" ref="AD2" si="16">TEXT(AD3,"DDD")</f>
        <v>Mon</v>
      </c>
      <c r="AE2" s="7" t="str">
        <f t="shared" ref="AE2" si="17">TEXT(AE3,"DDD")</f>
        <v>Tue</v>
      </c>
      <c r="AF2" s="7" t="str">
        <f t="shared" ref="AF2" si="18">TEXT(AF3,"DDD")</f>
        <v>Wed</v>
      </c>
      <c r="AG2" s="7" t="str">
        <f t="shared" ref="AG2" si="19">TEXT(AG3,"DDD")</f>
        <v>Thu</v>
      </c>
      <c r="AH2" s="7" t="str">
        <f t="shared" ref="AH2:AI2" si="20">TEXT(AH3,"DDD")</f>
        <v>Fri</v>
      </c>
      <c r="AI2" s="7" t="str">
        <f t="shared" si="20"/>
        <v>Sat</v>
      </c>
    </row>
    <row r="3" spans="1:42" x14ac:dyDescent="0.3">
      <c r="A3" s="1" t="s">
        <v>3</v>
      </c>
      <c r="B3" s="1" t="s">
        <v>0</v>
      </c>
      <c r="C3" s="1" t="s">
        <v>1</v>
      </c>
      <c r="D3" s="1" t="s">
        <v>2</v>
      </c>
      <c r="E3" s="5">
        <v>43678</v>
      </c>
      <c r="F3" s="5">
        <v>43679</v>
      </c>
      <c r="G3" s="5">
        <v>43680</v>
      </c>
      <c r="H3" s="5">
        <v>43681</v>
      </c>
      <c r="I3" s="5">
        <v>43682</v>
      </c>
      <c r="J3" s="5">
        <v>43683</v>
      </c>
      <c r="K3" s="5">
        <v>43684</v>
      </c>
      <c r="L3" s="5">
        <v>43685</v>
      </c>
      <c r="M3" s="5">
        <v>43686</v>
      </c>
      <c r="N3" s="5">
        <v>43687</v>
      </c>
      <c r="O3" s="5">
        <v>43688</v>
      </c>
      <c r="P3" s="5">
        <v>43689</v>
      </c>
      <c r="Q3" s="5">
        <v>43690</v>
      </c>
      <c r="R3" s="5">
        <v>43691</v>
      </c>
      <c r="S3" s="5">
        <v>43692</v>
      </c>
      <c r="T3" s="5">
        <v>43693</v>
      </c>
      <c r="U3" s="5">
        <v>43694</v>
      </c>
      <c r="V3" s="5">
        <v>43695</v>
      </c>
      <c r="W3" s="5">
        <v>43696</v>
      </c>
      <c r="X3" s="5">
        <v>43697</v>
      </c>
      <c r="Y3" s="5">
        <v>43698</v>
      </c>
      <c r="Z3" s="5">
        <v>43699</v>
      </c>
      <c r="AA3" s="5">
        <v>43700</v>
      </c>
      <c r="AB3" s="5">
        <v>43701</v>
      </c>
      <c r="AC3" s="5">
        <v>43702</v>
      </c>
      <c r="AD3" s="5">
        <v>43703</v>
      </c>
      <c r="AE3" s="5">
        <v>43704</v>
      </c>
      <c r="AF3" s="5">
        <v>43705</v>
      </c>
      <c r="AG3" s="5">
        <v>43706</v>
      </c>
      <c r="AH3" s="5">
        <v>43707</v>
      </c>
      <c r="AI3" s="5">
        <v>43708</v>
      </c>
      <c r="AJ3" s="8" t="s">
        <v>31</v>
      </c>
      <c r="AK3" s="8" t="s">
        <v>32</v>
      </c>
      <c r="AL3" s="8" t="s">
        <v>33</v>
      </c>
      <c r="AM3" s="8" t="s">
        <v>35</v>
      </c>
      <c r="AN3" s="8" t="s">
        <v>34</v>
      </c>
      <c r="AO3" s="9" t="s">
        <v>36</v>
      </c>
      <c r="AP3" s="9" t="s">
        <v>37</v>
      </c>
    </row>
    <row r="4" spans="1:42" x14ac:dyDescent="0.3">
      <c r="A4" s="3">
        <v>1</v>
      </c>
      <c r="B4" s="2" t="s">
        <v>15</v>
      </c>
      <c r="C4" s="2" t="s">
        <v>20</v>
      </c>
      <c r="D4" s="2" t="s">
        <v>24</v>
      </c>
      <c r="E4" s="6" t="s">
        <v>29</v>
      </c>
      <c r="F4" s="6" t="s">
        <v>29</v>
      </c>
      <c r="G4" s="6" t="s">
        <v>29</v>
      </c>
      <c r="H4" s="6"/>
      <c r="I4" s="6" t="s">
        <v>29</v>
      </c>
      <c r="J4" s="6" t="s">
        <v>29</v>
      </c>
      <c r="K4" s="6" t="s">
        <v>29</v>
      </c>
      <c r="L4" s="6" t="s">
        <v>29</v>
      </c>
      <c r="M4" s="6" t="s">
        <v>29</v>
      </c>
      <c r="N4" s="6" t="s">
        <v>29</v>
      </c>
      <c r="O4" s="6"/>
      <c r="P4" s="6" t="s">
        <v>29</v>
      </c>
      <c r="Q4" s="6" t="s">
        <v>29</v>
      </c>
      <c r="R4" s="6" t="s">
        <v>29</v>
      </c>
      <c r="S4" s="6" t="s">
        <v>29</v>
      </c>
      <c r="T4" s="6" t="s">
        <v>29</v>
      </c>
      <c r="U4" s="6" t="s">
        <v>29</v>
      </c>
      <c r="V4" s="6"/>
      <c r="W4" s="6" t="s">
        <v>29</v>
      </c>
      <c r="X4" s="6" t="s">
        <v>29</v>
      </c>
      <c r="Y4" s="6" t="s">
        <v>29</v>
      </c>
      <c r="Z4" s="6" t="s">
        <v>29</v>
      </c>
      <c r="AA4" s="6" t="s">
        <v>29</v>
      </c>
      <c r="AB4" s="6" t="s">
        <v>29</v>
      </c>
      <c r="AC4" s="6"/>
      <c r="AD4" s="6" t="s">
        <v>30</v>
      </c>
      <c r="AE4" s="6" t="s">
        <v>29</v>
      </c>
      <c r="AF4" s="6" t="s">
        <v>29</v>
      </c>
      <c r="AG4" s="6" t="s">
        <v>30</v>
      </c>
      <c r="AH4" s="6" t="s">
        <v>33</v>
      </c>
      <c r="AI4" s="6" t="s">
        <v>29</v>
      </c>
      <c r="AJ4" s="8">
        <f>COUNTIF(E4:AI4,"P")</f>
        <v>24</v>
      </c>
      <c r="AK4" s="8">
        <f>COUNTIF(E4:AI4,"AB")</f>
        <v>2</v>
      </c>
      <c r="AL4" s="8">
        <f>COUNTIF(E4:AI4,"SL")</f>
        <v>1</v>
      </c>
      <c r="AM4" s="8">
        <f>COUNTIF(E4:AI4,"PL")</f>
        <v>0</v>
      </c>
      <c r="AN4" s="8">
        <f>COUNTBLANK(E4:AI4)</f>
        <v>4</v>
      </c>
      <c r="AO4" s="8">
        <f>AJ4+AL4+AM4+AN4</f>
        <v>29</v>
      </c>
      <c r="AP4" s="6">
        <v>0</v>
      </c>
    </row>
    <row r="5" spans="1:42" x14ac:dyDescent="0.3">
      <c r="A5" s="3">
        <v>2</v>
      </c>
      <c r="B5" s="2" t="s">
        <v>16</v>
      </c>
      <c r="C5" s="2" t="s">
        <v>21</v>
      </c>
      <c r="D5" s="2" t="s">
        <v>24</v>
      </c>
      <c r="E5" s="6" t="s">
        <v>29</v>
      </c>
      <c r="F5" s="6" t="s">
        <v>29</v>
      </c>
      <c r="G5" s="6" t="s">
        <v>30</v>
      </c>
      <c r="H5" s="6"/>
      <c r="I5" s="6" t="s">
        <v>29</v>
      </c>
      <c r="J5" s="6" t="s">
        <v>29</v>
      </c>
      <c r="K5" s="6" t="s">
        <v>29</v>
      </c>
      <c r="L5" s="6" t="s">
        <v>29</v>
      </c>
      <c r="M5" s="6" t="s">
        <v>29</v>
      </c>
      <c r="N5" s="6" t="s">
        <v>29</v>
      </c>
      <c r="O5" s="6"/>
      <c r="P5" s="6" t="s">
        <v>29</v>
      </c>
      <c r="Q5" s="6" t="s">
        <v>29</v>
      </c>
      <c r="R5" s="6" t="s">
        <v>29</v>
      </c>
      <c r="S5" s="6" t="s">
        <v>29</v>
      </c>
      <c r="T5" s="6" t="s">
        <v>29</v>
      </c>
      <c r="U5" s="6" t="s">
        <v>29</v>
      </c>
      <c r="V5" s="6"/>
      <c r="W5" s="6" t="s">
        <v>29</v>
      </c>
      <c r="X5" s="6" t="s">
        <v>29</v>
      </c>
      <c r="Y5" s="6" t="s">
        <v>29</v>
      </c>
      <c r="Z5" s="6" t="s">
        <v>29</v>
      </c>
      <c r="AA5" s="6" t="s">
        <v>29</v>
      </c>
      <c r="AB5" s="6" t="s">
        <v>29</v>
      </c>
      <c r="AC5" s="6"/>
      <c r="AD5" s="6" t="s">
        <v>29</v>
      </c>
      <c r="AE5" s="6" t="s">
        <v>29</v>
      </c>
      <c r="AF5" s="6" t="s">
        <v>30</v>
      </c>
      <c r="AG5" s="6" t="s">
        <v>29</v>
      </c>
      <c r="AH5" s="6" t="s">
        <v>35</v>
      </c>
      <c r="AI5" s="6" t="s">
        <v>29</v>
      </c>
      <c r="AJ5" s="8">
        <f t="shared" ref="AJ5:AJ8" si="21">COUNTIF(E5:AI5,"P")</f>
        <v>24</v>
      </c>
      <c r="AK5" s="8">
        <f t="shared" ref="AK5:AK8" si="22">COUNTIF(E5:AI5,"AB")</f>
        <v>2</v>
      </c>
      <c r="AL5" s="8">
        <f t="shared" ref="AL5:AL8" si="23">COUNTIF(E5:AI5,"SL")</f>
        <v>0</v>
      </c>
      <c r="AM5" s="8">
        <f t="shared" ref="AM5:AM8" si="24">COUNTIF(E5:AI5,"PL")</f>
        <v>1</v>
      </c>
      <c r="AN5" s="8">
        <f t="shared" ref="AN5:AN8" si="25">COUNTBLANK(E5:AI5)</f>
        <v>4</v>
      </c>
      <c r="AO5" s="8">
        <f t="shared" ref="AO5:AO8" si="26">AJ5+AL5+AM5+AN5</f>
        <v>29</v>
      </c>
      <c r="AP5" s="6">
        <v>0</v>
      </c>
    </row>
    <row r="6" spans="1:42" x14ac:dyDescent="0.3">
      <c r="A6" s="3">
        <v>3</v>
      </c>
      <c r="B6" s="2" t="s">
        <v>17</v>
      </c>
      <c r="C6" s="2" t="s">
        <v>22</v>
      </c>
      <c r="D6" s="2" t="s">
        <v>25</v>
      </c>
      <c r="E6" s="6" t="s">
        <v>29</v>
      </c>
      <c r="F6" s="6" t="s">
        <v>29</v>
      </c>
      <c r="G6" s="6" t="s">
        <v>29</v>
      </c>
      <c r="H6" s="6"/>
      <c r="I6" s="6" t="s">
        <v>29</v>
      </c>
      <c r="J6" s="6" t="s">
        <v>29</v>
      </c>
      <c r="K6" s="6" t="s">
        <v>30</v>
      </c>
      <c r="L6" s="6" t="s">
        <v>29</v>
      </c>
      <c r="M6" s="6" t="s">
        <v>29</v>
      </c>
      <c r="N6" s="6" t="s">
        <v>29</v>
      </c>
      <c r="O6" s="6"/>
      <c r="P6" s="6" t="s">
        <v>29</v>
      </c>
      <c r="Q6" s="6" t="s">
        <v>29</v>
      </c>
      <c r="R6" s="6" t="s">
        <v>29</v>
      </c>
      <c r="S6" s="6" t="s">
        <v>29</v>
      </c>
      <c r="T6" s="6" t="s">
        <v>29</v>
      </c>
      <c r="U6" s="6" t="s">
        <v>29</v>
      </c>
      <c r="V6" s="6"/>
      <c r="W6" s="6" t="s">
        <v>29</v>
      </c>
      <c r="X6" s="6" t="s">
        <v>29</v>
      </c>
      <c r="Y6" s="6" t="s">
        <v>29</v>
      </c>
      <c r="Z6" s="6" t="s">
        <v>29</v>
      </c>
      <c r="AA6" s="6" t="s">
        <v>29</v>
      </c>
      <c r="AB6" s="6" t="s">
        <v>29</v>
      </c>
      <c r="AC6" s="6"/>
      <c r="AD6" s="6" t="s">
        <v>29</v>
      </c>
      <c r="AE6" s="6" t="s">
        <v>29</v>
      </c>
      <c r="AF6" s="6" t="s">
        <v>29</v>
      </c>
      <c r="AG6" s="6" t="s">
        <v>29</v>
      </c>
      <c r="AH6" s="6" t="s">
        <v>29</v>
      </c>
      <c r="AI6" s="6" t="s">
        <v>29</v>
      </c>
      <c r="AJ6" s="8">
        <f t="shared" si="21"/>
        <v>26</v>
      </c>
      <c r="AK6" s="8">
        <f t="shared" si="22"/>
        <v>1</v>
      </c>
      <c r="AL6" s="8">
        <f t="shared" si="23"/>
        <v>0</v>
      </c>
      <c r="AM6" s="8">
        <f t="shared" si="24"/>
        <v>0</v>
      </c>
      <c r="AN6" s="8">
        <f t="shared" si="25"/>
        <v>4</v>
      </c>
      <c r="AO6" s="8">
        <f t="shared" si="26"/>
        <v>30</v>
      </c>
      <c r="AP6" s="6">
        <v>20</v>
      </c>
    </row>
    <row r="7" spans="1:42" x14ac:dyDescent="0.3">
      <c r="A7" s="3">
        <v>4</v>
      </c>
      <c r="B7" s="2" t="s">
        <v>18</v>
      </c>
      <c r="C7" s="2" t="s">
        <v>23</v>
      </c>
      <c r="D7" s="2" t="s">
        <v>26</v>
      </c>
      <c r="E7" s="6" t="s">
        <v>29</v>
      </c>
      <c r="F7" s="6" t="s">
        <v>29</v>
      </c>
      <c r="G7" s="6" t="s">
        <v>29</v>
      </c>
      <c r="H7" s="6"/>
      <c r="I7" s="6" t="s">
        <v>29</v>
      </c>
      <c r="J7" s="6" t="s">
        <v>29</v>
      </c>
      <c r="K7" s="6" t="s">
        <v>29</v>
      </c>
      <c r="L7" s="6" t="s">
        <v>29</v>
      </c>
      <c r="M7" s="6" t="s">
        <v>29</v>
      </c>
      <c r="N7" s="6" t="s">
        <v>29</v>
      </c>
      <c r="O7" s="6"/>
      <c r="P7" s="6" t="s">
        <v>29</v>
      </c>
      <c r="Q7" s="6" t="s">
        <v>29</v>
      </c>
      <c r="R7" s="6" t="s">
        <v>29</v>
      </c>
      <c r="S7" s="6" t="s">
        <v>29</v>
      </c>
      <c r="T7" s="6" t="s">
        <v>29</v>
      </c>
      <c r="U7" s="6" t="s">
        <v>29</v>
      </c>
      <c r="V7" s="6"/>
      <c r="W7" s="6" t="s">
        <v>29</v>
      </c>
      <c r="X7" s="6" t="s">
        <v>29</v>
      </c>
      <c r="Y7" s="6" t="s">
        <v>29</v>
      </c>
      <c r="Z7" s="6" t="s">
        <v>29</v>
      </c>
      <c r="AA7" s="6" t="s">
        <v>29</v>
      </c>
      <c r="AB7" s="6" t="s">
        <v>29</v>
      </c>
      <c r="AC7" s="6"/>
      <c r="AD7" s="6" t="s">
        <v>29</v>
      </c>
      <c r="AE7" s="6" t="s">
        <v>29</v>
      </c>
      <c r="AF7" s="6" t="s">
        <v>29</v>
      </c>
      <c r="AG7" s="6" t="s">
        <v>29</v>
      </c>
      <c r="AH7" s="6" t="s">
        <v>29</v>
      </c>
      <c r="AI7" s="6" t="s">
        <v>29</v>
      </c>
      <c r="AJ7" s="8">
        <f t="shared" si="21"/>
        <v>27</v>
      </c>
      <c r="AK7" s="8">
        <f t="shared" si="22"/>
        <v>0</v>
      </c>
      <c r="AL7" s="8">
        <f t="shared" si="23"/>
        <v>0</v>
      </c>
      <c r="AM7" s="8">
        <f t="shared" si="24"/>
        <v>0</v>
      </c>
      <c r="AN7" s="8">
        <f t="shared" si="25"/>
        <v>4</v>
      </c>
      <c r="AO7" s="8">
        <f t="shared" si="26"/>
        <v>31</v>
      </c>
      <c r="AP7" s="6">
        <v>30</v>
      </c>
    </row>
    <row r="8" spans="1:42" x14ac:dyDescent="0.3">
      <c r="A8" s="3">
        <v>5</v>
      </c>
      <c r="B8" s="2" t="s">
        <v>19</v>
      </c>
      <c r="C8" s="2" t="s">
        <v>23</v>
      </c>
      <c r="D8" s="2" t="s">
        <v>26</v>
      </c>
      <c r="E8" s="6" t="s">
        <v>29</v>
      </c>
      <c r="F8" s="6" t="s">
        <v>29</v>
      </c>
      <c r="G8" s="6" t="s">
        <v>29</v>
      </c>
      <c r="H8" s="6"/>
      <c r="I8" s="6" t="s">
        <v>29</v>
      </c>
      <c r="J8" s="6" t="s">
        <v>29</v>
      </c>
      <c r="K8" s="6" t="s">
        <v>29</v>
      </c>
      <c r="L8" s="6" t="s">
        <v>29</v>
      </c>
      <c r="M8" s="6" t="s">
        <v>29</v>
      </c>
      <c r="N8" s="6" t="s">
        <v>29</v>
      </c>
      <c r="O8" s="6"/>
      <c r="P8" s="6" t="s">
        <v>29</v>
      </c>
      <c r="Q8" s="6" t="s">
        <v>29</v>
      </c>
      <c r="R8" s="6" t="s">
        <v>29</v>
      </c>
      <c r="S8" s="6" t="s">
        <v>29</v>
      </c>
      <c r="T8" s="6" t="s">
        <v>29</v>
      </c>
      <c r="U8" s="6" t="s">
        <v>29</v>
      </c>
      <c r="V8" s="6"/>
      <c r="W8" s="6" t="s">
        <v>29</v>
      </c>
      <c r="X8" s="6" t="s">
        <v>29</v>
      </c>
      <c r="Y8" s="6" t="s">
        <v>29</v>
      </c>
      <c r="Z8" s="6" t="s">
        <v>29</v>
      </c>
      <c r="AA8" s="6" t="s">
        <v>29</v>
      </c>
      <c r="AB8" s="6" t="s">
        <v>29</v>
      </c>
      <c r="AC8" s="6"/>
      <c r="AD8" s="6" t="s">
        <v>29</v>
      </c>
      <c r="AE8" s="6" t="s">
        <v>29</v>
      </c>
      <c r="AF8" s="6" t="s">
        <v>29</v>
      </c>
      <c r="AG8" s="6" t="s">
        <v>29</v>
      </c>
      <c r="AH8" s="6" t="s">
        <v>29</v>
      </c>
      <c r="AI8" s="6" t="s">
        <v>29</v>
      </c>
      <c r="AJ8" s="8">
        <f t="shared" si="21"/>
        <v>27</v>
      </c>
      <c r="AK8" s="8">
        <f t="shared" si="22"/>
        <v>0</v>
      </c>
      <c r="AL8" s="8">
        <f t="shared" si="23"/>
        <v>0</v>
      </c>
      <c r="AM8" s="8">
        <f t="shared" si="24"/>
        <v>0</v>
      </c>
      <c r="AN8" s="8">
        <f t="shared" si="25"/>
        <v>4</v>
      </c>
      <c r="AO8" s="8">
        <f t="shared" si="26"/>
        <v>31</v>
      </c>
      <c r="AP8" s="6">
        <v>10</v>
      </c>
    </row>
  </sheetData>
  <conditionalFormatting sqref="E4:AI8">
    <cfRule type="cellIs" dxfId="2" priority="2" operator="equal">
      <formula>"AB"</formula>
    </cfRule>
    <cfRule type="cellIs" dxfId="1" priority="3" operator="equal">
      <formula>"P"</formula>
    </cfRule>
  </conditionalFormatting>
  <conditionalFormatting sqref="E2:AI8">
    <cfRule type="expression" dxfId="0" priority="1">
      <formula>E$2="SUN"</formula>
    </cfRule>
  </conditionalFormatting>
  <dataValidations count="1">
    <dataValidation type="list" allowBlank="1" showInputMessage="1" showErrorMessage="1" sqref="E4:AI8" xr:uid="{FC1D8DC3-0F90-4B59-8B5C-4BD4EAF4DB49}">
      <formula1>"P,AB,SL,PL"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9AAD-F1A3-483F-B6DC-EF0477719CE9}">
  <dimension ref="A1:D21"/>
  <sheetViews>
    <sheetView tabSelected="1" zoomScale="220" zoomScaleNormal="220" workbookViewId="0">
      <selection activeCell="B5" sqref="B5"/>
    </sheetView>
  </sheetViews>
  <sheetFormatPr defaultRowHeight="14.4" x14ac:dyDescent="0.3"/>
  <cols>
    <col min="1" max="1" width="21.109375" customWidth="1"/>
    <col min="2" max="2" width="19.21875" customWidth="1"/>
    <col min="3" max="3" width="24.33203125" customWidth="1"/>
    <col min="4" max="4" width="18.109375" customWidth="1"/>
  </cols>
  <sheetData>
    <row r="1" spans="1:4" ht="43.8" x14ac:dyDescent="0.65">
      <c r="A1" s="20" t="s">
        <v>44</v>
      </c>
      <c r="B1" s="20"/>
      <c r="C1" s="20"/>
      <c r="D1" s="20"/>
    </row>
    <row r="2" spans="1:4" x14ac:dyDescent="0.3">
      <c r="A2" s="21" t="s">
        <v>53</v>
      </c>
      <c r="B2" s="21"/>
      <c r="C2" s="21"/>
      <c r="D2" s="21"/>
    </row>
    <row r="5" spans="1:4" ht="18" x14ac:dyDescent="0.35">
      <c r="A5" s="13" t="s">
        <v>45</v>
      </c>
      <c r="B5" s="13">
        <v>4</v>
      </c>
      <c r="C5" s="13" t="s">
        <v>49</v>
      </c>
      <c r="D5" s="13"/>
    </row>
    <row r="6" spans="1:4" ht="18" x14ac:dyDescent="0.35">
      <c r="A6" s="13" t="s">
        <v>46</v>
      </c>
      <c r="B6" s="13" t="str">
        <f>VLOOKUP(B5,Salary_sheet,2,0)</f>
        <v>Anil Shinde</v>
      </c>
      <c r="C6" s="13" t="s">
        <v>50</v>
      </c>
      <c r="D6" s="13"/>
    </row>
    <row r="7" spans="1:4" ht="18" x14ac:dyDescent="0.35">
      <c r="A7" s="13" t="s">
        <v>47</v>
      </c>
      <c r="B7" s="13" t="str">
        <f>VLOOKUP(B5,Salary_sheet,3,0)</f>
        <v>Worker</v>
      </c>
      <c r="C7" s="13" t="s">
        <v>51</v>
      </c>
      <c r="D7" s="13"/>
    </row>
    <row r="8" spans="1:4" ht="18" x14ac:dyDescent="0.35">
      <c r="A8" s="13" t="s">
        <v>2</v>
      </c>
      <c r="B8" s="13" t="str">
        <f>VLOOKUP(B5,Salary_sheet,4,0)</f>
        <v>Unskill</v>
      </c>
      <c r="C8" s="13" t="s">
        <v>52</v>
      </c>
      <c r="D8" s="13"/>
    </row>
    <row r="9" spans="1:4" ht="18" x14ac:dyDescent="0.35">
      <c r="A9" s="13" t="s">
        <v>48</v>
      </c>
      <c r="B9" s="13">
        <f>VLOOKUP(B5,Salary_sheet,6,0)</f>
        <v>31</v>
      </c>
      <c r="C9" s="13"/>
      <c r="D9" s="13"/>
    </row>
    <row r="10" spans="1:4" ht="18" x14ac:dyDescent="0.35">
      <c r="A10" s="13" t="s">
        <v>6</v>
      </c>
      <c r="B10" s="13">
        <f>VLOOKUP(B5,Salary_sheet,7,0)</f>
        <v>30</v>
      </c>
      <c r="C10" s="13"/>
      <c r="D10" s="13"/>
    </row>
    <row r="11" spans="1:4" x14ac:dyDescent="0.3">
      <c r="A11" s="16"/>
      <c r="B11" s="17"/>
      <c r="C11" s="17"/>
      <c r="D11" s="18"/>
    </row>
    <row r="12" spans="1:4" ht="18" x14ac:dyDescent="0.35">
      <c r="A12" s="22" t="s">
        <v>54</v>
      </c>
      <c r="B12" s="23"/>
      <c r="C12" s="22" t="s">
        <v>55</v>
      </c>
      <c r="D12" s="23"/>
    </row>
    <row r="13" spans="1:4" ht="18" x14ac:dyDescent="0.35">
      <c r="A13" s="15" t="s">
        <v>56</v>
      </c>
      <c r="B13" s="13">
        <f>VLOOKUP(B5,Salary_sheet,8,0)</f>
        <v>13900</v>
      </c>
      <c r="C13" s="13" t="s">
        <v>12</v>
      </c>
      <c r="D13" s="13">
        <f>VLOOKUP(B5,Salary_sheet,13,0)</f>
        <v>1440</v>
      </c>
    </row>
    <row r="14" spans="1:4" ht="18" x14ac:dyDescent="0.35">
      <c r="A14" s="15" t="s">
        <v>8</v>
      </c>
      <c r="B14" s="13">
        <f>VLOOKUP(B5,Salary_sheet,9,0)</f>
        <v>3600</v>
      </c>
      <c r="C14" s="13" t="s">
        <v>13</v>
      </c>
      <c r="D14" s="13">
        <f>VLOOKUP(B5,Salary_sheet,14,0)</f>
        <v>200</v>
      </c>
    </row>
    <row r="15" spans="1:4" ht="18" x14ac:dyDescent="0.35">
      <c r="A15" s="15" t="s">
        <v>9</v>
      </c>
      <c r="B15" s="13">
        <f>VLOOKUP(B5,Salary_sheet,10,0)</f>
        <v>1200</v>
      </c>
      <c r="C15" s="13"/>
      <c r="D15" s="13"/>
    </row>
    <row r="16" spans="1:4" ht="18" x14ac:dyDescent="0.35">
      <c r="A16" s="15" t="s">
        <v>10</v>
      </c>
      <c r="B16" s="13">
        <f>VLOOKUP(B5,Salary_sheet,11,0)</f>
        <v>500</v>
      </c>
      <c r="C16" s="13"/>
      <c r="D16" s="13"/>
    </row>
    <row r="17" spans="1:4" ht="18" x14ac:dyDescent="0.35">
      <c r="A17" s="15" t="s">
        <v>11</v>
      </c>
      <c r="B17" s="13">
        <f>VLOOKUP(B5,Salary_sheet,12,0)</f>
        <v>19200</v>
      </c>
      <c r="C17" s="13" t="s">
        <v>14</v>
      </c>
      <c r="D17" s="13">
        <f>VLOOKUP(B5,Salary_sheet,15,0)</f>
        <v>17560</v>
      </c>
    </row>
    <row r="19" spans="1:4" ht="18" x14ac:dyDescent="0.35">
      <c r="A19" s="14" t="s">
        <v>57</v>
      </c>
      <c r="B19" s="19"/>
      <c r="C19" s="19"/>
      <c r="D19" s="19"/>
    </row>
    <row r="21" spans="1:4" x14ac:dyDescent="0.3">
      <c r="A21" s="24" t="s">
        <v>58</v>
      </c>
      <c r="B21" s="24"/>
      <c r="C21" s="24"/>
      <c r="D21" s="24"/>
    </row>
  </sheetData>
  <mergeCells count="5">
    <mergeCell ref="A1:D1"/>
    <mergeCell ref="A2:D2"/>
    <mergeCell ref="C12:D12"/>
    <mergeCell ref="A12:B12"/>
    <mergeCell ref="A21:D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21E33D-48D0-44C1-AAA9-803B3D824420}">
          <x14:formula1>
            <xm:f>Sheet1!$A$2:$A$6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att_trc</vt:lpstr>
      <vt:lpstr>Salary_sheet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cp:lastPrinted>2019-08-19T18:56:53Z</cp:lastPrinted>
  <dcterms:created xsi:type="dcterms:W3CDTF">2019-08-19T04:04:31Z</dcterms:created>
  <dcterms:modified xsi:type="dcterms:W3CDTF">2019-08-22T16:06:56Z</dcterms:modified>
</cp:coreProperties>
</file>